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EEE West\"/>
    </mc:Choice>
  </mc:AlternateContent>
  <xr:revisionPtr revIDLastSave="0" documentId="8_{9A2F6E05-C8F1-43CF-AD91-6A666BDBCBB4}" xr6:coauthVersionLast="47" xr6:coauthVersionMax="47" xr10:uidLastSave="{00000000-0000-0000-0000-000000000000}"/>
  <bookViews>
    <workbookView xWindow="-110" yWindow="-110" windowWidth="19420" windowHeight="10420" xr2:uid="{68D63D01-DB25-47F3-B2B9-CA5E320BFC5A}"/>
  </bookViews>
  <sheets>
    <sheet name="Carbon Plan" sheetId="1" r:id="rId1"/>
    <sheet name="Typical Fuel C Release " sheetId="2" r:id="rId2"/>
  </sheets>
  <definedNames>
    <definedName name="_xlnm.Print_Area" localSheetId="0">'Carbon Plan'!$A$1:$J$35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20" i="1"/>
  <c r="I21" i="1"/>
  <c r="G21" i="1"/>
  <c r="H21" i="1"/>
  <c r="H20" i="1"/>
  <c r="G20" i="1"/>
  <c r="H19" i="1"/>
  <c r="G19" i="1"/>
  <c r="I19" i="1" s="1"/>
  <c r="H14" i="1"/>
  <c r="G14" i="1"/>
  <c r="G52" i="2"/>
  <c r="H15" i="1"/>
  <c r="G15" i="1"/>
  <c r="E59" i="2"/>
  <c r="G59" i="2" s="1"/>
  <c r="E58" i="2"/>
  <c r="G58" i="2" s="1"/>
  <c r="E56" i="2"/>
  <c r="G56" i="2" s="1"/>
  <c r="E55" i="2"/>
  <c r="G55" i="2" s="1"/>
  <c r="E54" i="2"/>
  <c r="G54" i="2" s="1"/>
  <c r="E51" i="2"/>
  <c r="G51" i="2" s="1"/>
  <c r="E49" i="2"/>
  <c r="G49" i="2" s="1"/>
  <c r="E48" i="2"/>
  <c r="G48" i="2" s="1"/>
  <c r="E47" i="2"/>
  <c r="G47" i="2" s="1"/>
  <c r="E46" i="2"/>
  <c r="G46" i="2" s="1"/>
  <c r="E45" i="2"/>
  <c r="G45" i="2" s="1"/>
  <c r="E44" i="2"/>
  <c r="G44" i="2" s="1"/>
  <c r="E43" i="2"/>
  <c r="G43" i="2" s="1"/>
  <c r="E42" i="2"/>
  <c r="G42" i="2" s="1"/>
  <c r="E41" i="2"/>
  <c r="G41" i="2" s="1"/>
  <c r="E40" i="2"/>
  <c r="G40" i="2" s="1"/>
  <c r="E39" i="2"/>
  <c r="G39" i="2" s="1"/>
  <c r="E38" i="2"/>
  <c r="G38" i="2" s="1"/>
  <c r="E37" i="2"/>
  <c r="G37" i="2" s="1"/>
  <c r="E36" i="2"/>
  <c r="G36" i="2" s="1"/>
  <c r="E35" i="2"/>
  <c r="G35" i="2" s="1"/>
  <c r="E34" i="2"/>
  <c r="G34" i="2" s="1"/>
  <c r="E33" i="2"/>
  <c r="G33" i="2" s="1"/>
  <c r="E32" i="2"/>
  <c r="G32" i="2" s="1"/>
  <c r="E31" i="2"/>
  <c r="G31" i="2" s="1"/>
  <c r="E30" i="2"/>
  <c r="G30" i="2" s="1"/>
  <c r="E29" i="2"/>
  <c r="G29" i="2" s="1"/>
  <c r="E28" i="2"/>
  <c r="G28" i="2" s="1"/>
  <c r="E27" i="2"/>
  <c r="G27" i="2" s="1"/>
  <c r="E26" i="2"/>
  <c r="G26" i="2" s="1"/>
  <c r="E24" i="2"/>
  <c r="G24" i="2" s="1"/>
  <c r="E23" i="2"/>
  <c r="G23" i="2" s="1"/>
  <c r="E22" i="2"/>
  <c r="G22" i="2" s="1"/>
  <c r="E21" i="2"/>
  <c r="G21" i="2" s="1"/>
  <c r="E20" i="2"/>
  <c r="G20" i="2" s="1"/>
  <c r="E19" i="2"/>
  <c r="G19" i="2" s="1"/>
  <c r="E18" i="2"/>
  <c r="G18" i="2" s="1"/>
  <c r="E16" i="2"/>
  <c r="G16" i="2" s="1"/>
  <c r="D16" i="2"/>
  <c r="E15" i="2"/>
  <c r="G15" i="2" s="1"/>
  <c r="D15" i="2"/>
  <c r="E14" i="2"/>
  <c r="G14" i="2" s="1"/>
  <c r="D14" i="2"/>
  <c r="E13" i="2"/>
  <c r="G13" i="2" s="1"/>
  <c r="D13" i="2"/>
  <c r="E12" i="2"/>
  <c r="G12" i="2" s="1"/>
  <c r="D12" i="2"/>
  <c r="E11" i="2"/>
  <c r="G11" i="2" s="1"/>
  <c r="D11" i="2"/>
  <c r="E10" i="2"/>
  <c r="G10" i="2" s="1"/>
  <c r="D10" i="2"/>
  <c r="E9" i="2"/>
  <c r="G9" i="2" s="1"/>
  <c r="D9" i="2"/>
  <c r="E8" i="2"/>
  <c r="G8" i="2" s="1"/>
  <c r="D8" i="2"/>
  <c r="G17" i="1" l="1"/>
  <c r="H17" i="1"/>
  <c r="I15" i="1"/>
  <c r="I14" i="1" l="1"/>
  <c r="I17" i="1"/>
</calcChain>
</file>

<file path=xl/sharedStrings.xml><?xml version="1.0" encoding="utf-8"?>
<sst xmlns="http://schemas.openxmlformats.org/spreadsheetml/2006/main" count="169" uniqueCount="143">
  <si>
    <t>Heat Consumption</t>
  </si>
  <si>
    <t>Current</t>
  </si>
  <si>
    <t>Future</t>
  </si>
  <si>
    <t>Biomass Fuel %</t>
  </si>
  <si>
    <t>Raw Material LOI</t>
  </si>
  <si>
    <t xml:space="preserve">Production Rate </t>
  </si>
  <si>
    <t>Alternative Raw Materials %</t>
  </si>
  <si>
    <t>Clinker Factor</t>
  </si>
  <si>
    <t>Local Conditions</t>
  </si>
  <si>
    <t>Yes</t>
  </si>
  <si>
    <t>No</t>
  </si>
  <si>
    <t>CO2 Market Potential</t>
  </si>
  <si>
    <t>Enhanced Oil Recovery Potential</t>
  </si>
  <si>
    <t>CO2 Pipeline Close By</t>
  </si>
  <si>
    <t>CO2 Sink Close By</t>
  </si>
  <si>
    <t>Extremely Sunny Conditions</t>
  </si>
  <si>
    <t xml:space="preserve">Usually Warm Weather </t>
  </si>
  <si>
    <t>Alternative Fuel Carbon Factor</t>
  </si>
  <si>
    <t>Main Fuel Carbon Factor</t>
  </si>
  <si>
    <t>Alternative Fuel % (Excluding Biomass)</t>
  </si>
  <si>
    <t>mtpd</t>
  </si>
  <si>
    <t>kcal/kg</t>
  </si>
  <si>
    <t>%</t>
  </si>
  <si>
    <t>Power Consumption</t>
  </si>
  <si>
    <t>kWh/mt</t>
  </si>
  <si>
    <t>Power Carbon Factor</t>
  </si>
  <si>
    <t>Diesel Consumption</t>
  </si>
  <si>
    <t>gal/yr</t>
  </si>
  <si>
    <t>Gasoline Consumption</t>
  </si>
  <si>
    <t>Table 1. Emission Factors for Calculating CO2 Emissions – Fuel Analysis Approach</t>
  </si>
  <si>
    <t>Fossil Fuel Combustion</t>
  </si>
  <si>
    <t xml:space="preserve">Fuel Type </t>
  </si>
  <si>
    <t>Heat Content</t>
  </si>
  <si>
    <t>Carbon</t>
  </si>
  <si>
    <t>(Based on HHV)</t>
  </si>
  <si>
    <t>Content</t>
  </si>
  <si>
    <t>FOSSIL FUELS</t>
  </si>
  <si>
    <t xml:space="preserve">Coal and Coke </t>
  </si>
  <si>
    <t>MMBTU/Ton</t>
  </si>
  <si>
    <t>kg C/MMBtu</t>
  </si>
  <si>
    <t>Kcal/Kg</t>
  </si>
  <si>
    <t>Kg C/Cal</t>
  </si>
  <si>
    <t>Anthracite Coal</t>
  </si>
  <si>
    <t xml:space="preserve">Bituminous Coal </t>
  </si>
  <si>
    <t xml:space="preserve">Sub-bituminous Coal </t>
  </si>
  <si>
    <t>Lignite</t>
  </si>
  <si>
    <t xml:space="preserve">Unspecified (residential/commercial) </t>
  </si>
  <si>
    <t xml:space="preserve">Unspecified (industrial coking) </t>
  </si>
  <si>
    <t xml:space="preserve">Unspecified (other industrial) </t>
  </si>
  <si>
    <t xml:space="preserve">Unspecified (electric utility) </t>
  </si>
  <si>
    <t xml:space="preserve">Coke </t>
  </si>
  <si>
    <t>Natural Gas (by Higher Heating Value)</t>
  </si>
  <si>
    <t>MMBtu/scf</t>
  </si>
  <si>
    <t>975 - 1,000 Btu/scf</t>
  </si>
  <si>
    <t>975 - 1,000 x 10-6</t>
  </si>
  <si>
    <t xml:space="preserve">1,000 - 1,025 Btu/scf  </t>
  </si>
  <si>
    <t>1,000 - 1,025 x 10-6</t>
  </si>
  <si>
    <t xml:space="preserve">1,025 - 1,050 Btu/scf </t>
  </si>
  <si>
    <t>1,025 - 1,050 x 10-6</t>
  </si>
  <si>
    <t>1,050 - 1,075 Btu/scf</t>
  </si>
  <si>
    <t>1,050 – 1,075 x 10-6</t>
  </si>
  <si>
    <t>1,075 - 1,100 Btu/scf</t>
  </si>
  <si>
    <t xml:space="preserve"> 1,075 – 1,100 x 10-6</t>
  </si>
  <si>
    <t xml:space="preserve">&gt; 1,100 Btu/scf  </t>
  </si>
  <si>
    <t>&gt; 1,100 x 10-6</t>
  </si>
  <si>
    <t xml:space="preserve">U.S. Weighted Average (1,029 Btu/scf) </t>
  </si>
  <si>
    <t>1,029 x 10-6</t>
  </si>
  <si>
    <t xml:space="preserve">Petroleum Products </t>
  </si>
  <si>
    <t xml:space="preserve">MMBtu/Barrel </t>
  </si>
  <si>
    <t xml:space="preserve">Asphalt and Road Oil </t>
  </si>
  <si>
    <t>Aviation Gasoline</t>
  </si>
  <si>
    <t>Distillate Fuel Oil (#1, 2, and 4)</t>
  </si>
  <si>
    <t xml:space="preserve">Jet Fuel </t>
  </si>
  <si>
    <t xml:space="preserve">Kerosene </t>
  </si>
  <si>
    <t xml:space="preserve">LPG (average for fuel use) </t>
  </si>
  <si>
    <t xml:space="preserve">Propane </t>
  </si>
  <si>
    <t xml:space="preserve">Ethane </t>
  </si>
  <si>
    <t xml:space="preserve">Isobutene </t>
  </si>
  <si>
    <t xml:space="preserve">n-Butane </t>
  </si>
  <si>
    <t xml:space="preserve">Lubricants </t>
  </si>
  <si>
    <t xml:space="preserve">Motor Gasoline </t>
  </si>
  <si>
    <t xml:space="preserve">Residual Fuel Oil (#5 and 6) </t>
  </si>
  <si>
    <t xml:space="preserve">Crude Oil </t>
  </si>
  <si>
    <t xml:space="preserve">Naphtha (&lt;401 oF) </t>
  </si>
  <si>
    <t xml:space="preserve">Natural Gasoline </t>
  </si>
  <si>
    <t xml:space="preserve">Other Oil (&gt;401 oF) </t>
  </si>
  <si>
    <t xml:space="preserve">Pentanes Plus </t>
  </si>
  <si>
    <t xml:space="preserve">Petrochemical Feedstocks </t>
  </si>
  <si>
    <t xml:space="preserve">Petroleum Coke </t>
  </si>
  <si>
    <t xml:space="preserve">Still Gas </t>
  </si>
  <si>
    <t>Special Naphtha</t>
  </si>
  <si>
    <t xml:space="preserve">Unfinished Oils </t>
  </si>
  <si>
    <t xml:space="preserve">Waxes </t>
  </si>
  <si>
    <t xml:space="preserve">Waste Tires </t>
  </si>
  <si>
    <t xml:space="preserve">MMBtu/ton </t>
  </si>
  <si>
    <t>Non-Fossil Fuel Combustion</t>
  </si>
  <si>
    <t xml:space="preserve">Non-Fossil Fuels (solids) </t>
  </si>
  <si>
    <t xml:space="preserve">Wood and Wood Waste (12% moisture) </t>
  </si>
  <si>
    <t>Kraft Black Liquor (North American hardwood)</t>
  </si>
  <si>
    <t>Kraft Black Liquor (North American softwood)</t>
  </si>
  <si>
    <t xml:space="preserve">Non-Fossil Fuels (Gas) </t>
  </si>
  <si>
    <t xml:space="preserve">MMBtu/scf </t>
  </si>
  <si>
    <t>Landfill Gas (50% CH4/50% CO2) 502.50 Btu/scf higher heating value</t>
  </si>
  <si>
    <t>502.50 x 10-6</t>
  </si>
  <si>
    <t>Wastewater Treatment Biogas</t>
  </si>
  <si>
    <t>Varies</t>
  </si>
  <si>
    <t>Source: The Climate Registry (TCR) General Reporting Protocol, Version 1.0, March 2008, Table 12.1</t>
  </si>
  <si>
    <t>(http://www.theclimateregistry.org/downloads/GRP.pdf); USEPA Climate Leaders GHG Inventory Protocol –</t>
  </si>
  <si>
    <t>Direct Emissions from Stationary Combustion Sources, November 2007, Table B-1 and B-2</t>
  </si>
  <si>
    <t>(http://www.epa.gov/climateleaders/documents/resources/stationarycombustionguidance.pdf)</t>
  </si>
  <si>
    <t>Utilization Factor</t>
  </si>
  <si>
    <t xml:space="preserve">Kg CO2/kCal </t>
  </si>
  <si>
    <t>kgCO2/Kcal</t>
  </si>
  <si>
    <t>Current kg CO2 / yr</t>
  </si>
  <si>
    <t>Future kg CO2 / yr</t>
  </si>
  <si>
    <t>Current kg CO2 / ton</t>
  </si>
  <si>
    <t>Future kg CO2 / ton</t>
  </si>
  <si>
    <t>Internal Carbon Price ($/ton CO2)</t>
  </si>
  <si>
    <t>Difference</t>
  </si>
  <si>
    <t>If Yes, then complete</t>
  </si>
  <si>
    <t>How many tons per year ?</t>
  </si>
  <si>
    <t>Average sunshine intensity (Watts / m2)</t>
  </si>
  <si>
    <t>Data</t>
  </si>
  <si>
    <t>Distance to Oil Field (km or miles)</t>
  </si>
  <si>
    <t>Distance to pipeline (km or miles)</t>
  </si>
  <si>
    <t>Distance to sink, volume in sink (km or miles / mn tons)</t>
  </si>
  <si>
    <t>Average annual temperature, high and low (Deg C or F)</t>
  </si>
  <si>
    <t>Agricultural Waste Near By</t>
  </si>
  <si>
    <t xml:space="preserve">Windy Conditions </t>
  </si>
  <si>
    <t>Average wind speed, incentives for wind power</t>
  </si>
  <si>
    <t>Available materials and tons per year available</t>
  </si>
  <si>
    <t>Construction Demolition Waste</t>
  </si>
  <si>
    <t>Bio Solids Available</t>
  </si>
  <si>
    <t>Arable Land Available</t>
  </si>
  <si>
    <t>Distance and Acerage</t>
  </si>
  <si>
    <t xml:space="preserve">Carbon Reduction Workshop </t>
  </si>
  <si>
    <t>kg-CO2/MW</t>
  </si>
  <si>
    <t>Fuel</t>
  </si>
  <si>
    <t>Raw Material</t>
  </si>
  <si>
    <t>Power</t>
  </si>
  <si>
    <t>Diesel</t>
  </si>
  <si>
    <t>Gasoline</t>
  </si>
  <si>
    <t xml:space="preserve">Savings per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</si>
</sst>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0"/>
    <numFmt numFmtId="167" formatCode="0.000"/>
    <numFmt numFmtId="168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7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9" fontId="0" fillId="3" borderId="1" xfId="3" applyFont="1" applyFill="1" applyBorder="1"/>
    <xf numFmtId="9" fontId="0" fillId="3" borderId="1" xfId="0" applyNumberFormat="1" applyFill="1" applyBorder="1"/>
    <xf numFmtId="10" fontId="0" fillId="3" borderId="1" xfId="0" applyNumberFormat="1" applyFill="1" applyBorder="1"/>
    <xf numFmtId="165" fontId="0" fillId="3" borderId="1" xfId="0" applyNumberFormat="1" applyFill="1" applyBorder="1"/>
    <xf numFmtId="164" fontId="0" fillId="3" borderId="1" xfId="1" applyNumberFormat="1" applyFont="1" applyFill="1" applyBorder="1"/>
    <xf numFmtId="44" fontId="0" fillId="3" borderId="1" xfId="2" applyFont="1" applyFill="1" applyBorder="1"/>
    <xf numFmtId="168" fontId="0" fillId="4" borderId="1" xfId="2" applyNumberFormat="1" applyFont="1" applyFill="1" applyBorder="1"/>
    <xf numFmtId="164" fontId="0" fillId="4" borderId="1" xfId="1" applyNumberFormat="1" applyFont="1" applyFill="1" applyBorder="1"/>
    <xf numFmtId="164" fontId="0" fillId="4" borderId="1" xfId="0" applyNumberFormat="1" applyFill="1" applyBorder="1"/>
    <xf numFmtId="0" fontId="2" fillId="2" borderId="0" xfId="0" applyFont="1" applyFill="1" applyAlignment="1">
      <alignment horizontal="center"/>
    </xf>
    <xf numFmtId="9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164" fontId="0" fillId="2" borderId="0" xfId="1" applyNumberFormat="1" applyFont="1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9" fontId="0" fillId="2" borderId="0" xfId="0" applyNumberFormat="1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1377950</xdr:colOff>
      <xdr:row>0</xdr:row>
      <xdr:rowOff>0</xdr:rowOff>
    </xdr:from>
    <xdr:to>
      <xdr:col>6</xdr:col>
      <xdr:colOff>755887</xdr:colOff>
      <xdr:row>0</xdr:row>
      <xdr:rowOff>419122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53395B-C827-44C3-800D-3250A76FF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0" y="0"/>
          <a:ext cx="4610337" cy="419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B98FF-05F8-4CE3-981F-10E87782F3DF}">
  <sheetPr>
    <pageSetUpPr fitToPage="1"/>
  </sheetPr>
  <dimension ref="A1:J35"/>
  <sheetViews>
    <sheetView tabSelected="1" topLeftCell="A15" workbookViewId="0">
      <selection activeCell="L18" sqref="L18"/>
    </sheetView>
  </sheetViews>
  <sheetFormatPr defaultRowHeight="14.5" x14ac:dyDescent="0.35"/>
  <cols>
    <col min="1" max="1" width="3.7265625" customWidth="1"/>
    <col min="2" max="2" width="33.90625" customWidth="1"/>
    <col min="5" max="5" width="11.36328125" customWidth="1"/>
    <col min="6" max="6" width="12.1796875" customWidth="1"/>
    <col min="7" max="7" width="18.7265625" customWidth="1"/>
    <col min="8" max="8" width="17.36328125" customWidth="1"/>
    <col min="9" max="9" width="12.36328125" customWidth="1"/>
    <col min="10" max="10" width="2.7265625" customWidth="1"/>
  </cols>
  <sheetData>
    <row r="1" spans="1:10" ht="34.5" customHeight="1" x14ac:dyDescent="0.3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12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2.5" customHeight="1" x14ac:dyDescent="0.55000000000000004">
      <c r="A3" s="2"/>
      <c r="B3" s="20" t="s">
        <v>135</v>
      </c>
      <c r="C3" s="20"/>
      <c r="D3" s="20"/>
      <c r="E3" s="20"/>
      <c r="F3" s="20"/>
      <c r="G3" s="20"/>
      <c r="H3" s="2"/>
      <c r="I3" s="2"/>
      <c r="J3" s="2"/>
    </row>
    <row r="4" spans="1:10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5">
      <c r="A5" s="2"/>
      <c r="B5" s="2" t="s">
        <v>117</v>
      </c>
      <c r="C5" s="16">
        <v>40</v>
      </c>
      <c r="D5" s="2"/>
      <c r="E5" s="2"/>
      <c r="F5" s="2"/>
      <c r="G5" s="2"/>
      <c r="H5" s="2" t="s">
        <v>142</v>
      </c>
      <c r="I5" s="17">
        <f>C5*(I17*D8*365*D9)/1000</f>
        <v>13341040.179434221</v>
      </c>
      <c r="J5" s="2"/>
    </row>
    <row r="6" spans="1:10" x14ac:dyDescent="0.3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35">
      <c r="A7" s="2"/>
      <c r="B7" s="2"/>
      <c r="C7" s="2" t="s">
        <v>1</v>
      </c>
      <c r="D7" s="2" t="s">
        <v>2</v>
      </c>
      <c r="E7" s="2"/>
      <c r="F7" s="2"/>
      <c r="G7" s="2"/>
      <c r="H7" s="2"/>
      <c r="I7" s="2"/>
      <c r="J7" s="2"/>
    </row>
    <row r="8" spans="1:10" x14ac:dyDescent="0.35">
      <c r="A8" s="2"/>
      <c r="B8" s="2" t="s">
        <v>5</v>
      </c>
      <c r="C8" s="10">
        <v>5000</v>
      </c>
      <c r="D8" s="10">
        <v>5000</v>
      </c>
      <c r="E8" s="2" t="s">
        <v>20</v>
      </c>
      <c r="F8" s="2"/>
      <c r="G8" s="2"/>
      <c r="H8" s="2"/>
      <c r="I8" s="2"/>
      <c r="J8" s="2"/>
    </row>
    <row r="9" spans="1:10" x14ac:dyDescent="0.35">
      <c r="A9" s="2"/>
      <c r="B9" s="2" t="s">
        <v>110</v>
      </c>
      <c r="C9" s="11">
        <v>0.9</v>
      </c>
      <c r="D9" s="11">
        <v>0.9</v>
      </c>
      <c r="E9" s="2" t="s">
        <v>22</v>
      </c>
      <c r="F9" s="2"/>
      <c r="G9" s="2"/>
      <c r="H9" s="2"/>
      <c r="I9" s="2"/>
      <c r="J9" s="2"/>
    </row>
    <row r="10" spans="1:10" x14ac:dyDescent="0.35">
      <c r="A10" s="2"/>
      <c r="B10" s="2" t="s">
        <v>0</v>
      </c>
      <c r="C10" s="10">
        <v>800</v>
      </c>
      <c r="D10" s="10">
        <v>750</v>
      </c>
      <c r="E10" s="2" t="s">
        <v>21</v>
      </c>
      <c r="F10" s="2"/>
      <c r="G10" s="2"/>
      <c r="H10" s="2"/>
      <c r="I10" s="2"/>
      <c r="J10" s="2"/>
    </row>
    <row r="11" spans="1:10" x14ac:dyDescent="0.35">
      <c r="A11" s="2"/>
      <c r="B11" s="2" t="s">
        <v>18</v>
      </c>
      <c r="C11" s="10">
        <v>0.4</v>
      </c>
      <c r="D11" s="10">
        <v>0.3</v>
      </c>
      <c r="E11" s="2" t="s">
        <v>112</v>
      </c>
      <c r="F11" s="2"/>
      <c r="G11" s="2"/>
      <c r="H11" s="2"/>
      <c r="I11" s="2"/>
      <c r="J11" s="2"/>
    </row>
    <row r="12" spans="1:10" x14ac:dyDescent="0.35">
      <c r="A12" s="2"/>
      <c r="B12" s="2" t="s">
        <v>19</v>
      </c>
      <c r="C12" s="12">
        <v>0.1</v>
      </c>
      <c r="D12" s="12">
        <v>0.15</v>
      </c>
      <c r="E12" s="2" t="s">
        <v>22</v>
      </c>
      <c r="F12" s="2"/>
      <c r="G12" s="2" t="s">
        <v>113</v>
      </c>
      <c r="H12" s="2" t="s">
        <v>114</v>
      </c>
      <c r="I12" s="2" t="s">
        <v>118</v>
      </c>
      <c r="J12" s="2"/>
    </row>
    <row r="13" spans="1:10" x14ac:dyDescent="0.35">
      <c r="A13" s="2"/>
      <c r="B13" s="2" t="s">
        <v>17</v>
      </c>
      <c r="C13" s="10">
        <v>0.35</v>
      </c>
      <c r="D13" s="10">
        <v>0.3</v>
      </c>
      <c r="E13" s="2" t="s">
        <v>112</v>
      </c>
      <c r="F13" s="2"/>
      <c r="G13" s="2"/>
      <c r="H13" s="2"/>
      <c r="I13" s="2"/>
      <c r="J13" s="2"/>
    </row>
    <row r="14" spans="1:10" x14ac:dyDescent="0.35">
      <c r="A14" s="2"/>
      <c r="B14" s="2" t="s">
        <v>3</v>
      </c>
      <c r="C14" s="12">
        <v>0.05</v>
      </c>
      <c r="D14" s="12">
        <v>0.1</v>
      </c>
      <c r="E14" s="2" t="s">
        <v>22</v>
      </c>
      <c r="F14" s="26" t="s">
        <v>137</v>
      </c>
      <c r="G14" s="18">
        <f>((1-C12-C14)*C10*C11+(C12*C13))*C8*365*C9</f>
        <v>446817487.50000006</v>
      </c>
      <c r="H14" s="18">
        <f>((1-D12-D14)*D10*D11+(D12*D13))*D8*365*D9</f>
        <v>277245787.49999994</v>
      </c>
      <c r="I14" s="19">
        <f>G14-H14</f>
        <v>169571700.00000012</v>
      </c>
      <c r="J14" s="2"/>
    </row>
    <row r="15" spans="1:10" x14ac:dyDescent="0.35">
      <c r="A15" s="2"/>
      <c r="B15" s="2" t="s">
        <v>4</v>
      </c>
      <c r="C15" s="13">
        <v>0.35499999999999998</v>
      </c>
      <c r="D15" s="12">
        <v>0.33</v>
      </c>
      <c r="E15" s="2" t="s">
        <v>22</v>
      </c>
      <c r="F15" s="26" t="s">
        <v>138</v>
      </c>
      <c r="G15" s="18">
        <f>C8*365*C9*1000*(1/(1-C15)-1)</f>
        <v>904011627.90697658</v>
      </c>
      <c r="H15" s="18">
        <f>D8*365*D9*1000*(1/(1-D15)-1)</f>
        <v>808992537.31343293</v>
      </c>
      <c r="I15" s="19">
        <f>G15-H15</f>
        <v>95019090.593543649</v>
      </c>
      <c r="J15" s="2"/>
    </row>
    <row r="16" spans="1:10" x14ac:dyDescent="0.35">
      <c r="A16" s="2"/>
      <c r="B16" s="2" t="s">
        <v>6</v>
      </c>
      <c r="C16" s="12">
        <v>0.1</v>
      </c>
      <c r="D16" s="12">
        <v>0.15</v>
      </c>
      <c r="E16" s="2" t="s">
        <v>22</v>
      </c>
      <c r="F16" s="26"/>
      <c r="G16" s="24" t="s">
        <v>115</v>
      </c>
      <c r="H16" s="24" t="s">
        <v>116</v>
      </c>
      <c r="I16" s="2"/>
      <c r="J16" s="2"/>
    </row>
    <row r="17" spans="1:10" x14ac:dyDescent="0.35">
      <c r="A17" s="2"/>
      <c r="B17" s="2" t="s">
        <v>7</v>
      </c>
      <c r="C17" s="12">
        <v>0.85</v>
      </c>
      <c r="D17" s="12">
        <v>0.75</v>
      </c>
      <c r="E17" s="2" t="s">
        <v>22</v>
      </c>
      <c r="F17" s="26"/>
      <c r="G17" s="18">
        <f>(G14+G15)/(C8*365*C9)*C17</f>
        <v>699.05920736434109</v>
      </c>
      <c r="H17" s="18">
        <f>(H14+H15)/(D8*365*D9)*D17</f>
        <v>495.99923507462694</v>
      </c>
      <c r="I17" s="19">
        <f>G17-H17</f>
        <v>203.05997228971415</v>
      </c>
      <c r="J17" s="2"/>
    </row>
    <row r="18" spans="1:10" x14ac:dyDescent="0.35">
      <c r="A18" s="2"/>
      <c r="B18" s="2" t="s">
        <v>23</v>
      </c>
      <c r="C18" s="10">
        <v>140</v>
      </c>
      <c r="D18" s="10">
        <v>100</v>
      </c>
      <c r="E18" s="2" t="s">
        <v>24</v>
      </c>
      <c r="F18" s="26"/>
      <c r="G18" s="2"/>
      <c r="H18" s="2"/>
      <c r="I18" s="2"/>
      <c r="J18" s="2"/>
    </row>
    <row r="19" spans="1:10" x14ac:dyDescent="0.35">
      <c r="A19" s="2"/>
      <c r="B19" s="2" t="s">
        <v>25</v>
      </c>
      <c r="C19" s="14">
        <v>0.7</v>
      </c>
      <c r="D19" s="14">
        <v>0.6</v>
      </c>
      <c r="E19" s="21" t="s">
        <v>136</v>
      </c>
      <c r="F19" s="27" t="s">
        <v>139</v>
      </c>
      <c r="G19" s="18">
        <f>C8*365*C9*C18/1000*C19</f>
        <v>160965</v>
      </c>
      <c r="H19" s="18">
        <f>D8*365*D9*D18/1000*D19</f>
        <v>98550</v>
      </c>
      <c r="I19" s="19">
        <f>G19-H19</f>
        <v>62415</v>
      </c>
      <c r="J19" s="2"/>
    </row>
    <row r="20" spans="1:10" x14ac:dyDescent="0.35">
      <c r="A20" s="2"/>
      <c r="B20" s="2" t="s">
        <v>26</v>
      </c>
      <c r="C20" s="15">
        <v>10000</v>
      </c>
      <c r="D20" s="15">
        <v>5000</v>
      </c>
      <c r="E20" s="21" t="s">
        <v>27</v>
      </c>
      <c r="F20" s="27" t="s">
        <v>140</v>
      </c>
      <c r="G20" s="19">
        <f>C20*22.38*0.454</f>
        <v>101605.2</v>
      </c>
      <c r="H20" s="19">
        <f>D20*22.38*0.454</f>
        <v>50802.6</v>
      </c>
      <c r="I20" s="19">
        <f t="shared" ref="I20:I21" si="0">G20-H20</f>
        <v>50802.6</v>
      </c>
      <c r="J20" s="2"/>
    </row>
    <row r="21" spans="1:10" x14ac:dyDescent="0.35">
      <c r="A21" s="2"/>
      <c r="B21" s="2" t="s">
        <v>28</v>
      </c>
      <c r="C21" s="15">
        <v>12000</v>
      </c>
      <c r="D21" s="15">
        <v>8000</v>
      </c>
      <c r="E21" s="21" t="s">
        <v>27</v>
      </c>
      <c r="F21" s="27" t="s">
        <v>141</v>
      </c>
      <c r="G21" s="19">
        <f>C21*22.38*0.454</f>
        <v>121926.24</v>
      </c>
      <c r="H21" s="19">
        <f>D21*22.38*0.454</f>
        <v>81284.160000000003</v>
      </c>
      <c r="I21" s="19">
        <f t="shared" si="0"/>
        <v>40642.080000000002</v>
      </c>
      <c r="J21" s="2"/>
    </row>
    <row r="22" spans="1:10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5">
      <c r="A23" s="2"/>
      <c r="B23" s="2" t="s">
        <v>8</v>
      </c>
      <c r="C23" s="2" t="s">
        <v>10</v>
      </c>
      <c r="D23" s="2" t="s">
        <v>9</v>
      </c>
      <c r="E23" s="21" t="s">
        <v>122</v>
      </c>
      <c r="F23" s="21"/>
      <c r="G23" s="22" t="s">
        <v>119</v>
      </c>
      <c r="H23" s="22"/>
      <c r="I23" s="22"/>
      <c r="J23" s="22"/>
    </row>
    <row r="24" spans="1:10" x14ac:dyDescent="0.35">
      <c r="A24" s="2"/>
      <c r="B24" s="2" t="s">
        <v>11</v>
      </c>
      <c r="C24" s="10"/>
      <c r="D24" s="10"/>
      <c r="E24" s="10"/>
      <c r="F24" s="25"/>
      <c r="G24" s="22" t="s">
        <v>120</v>
      </c>
      <c r="H24" s="22"/>
      <c r="I24" s="22"/>
      <c r="J24" s="22"/>
    </row>
    <row r="25" spans="1:10" x14ac:dyDescent="0.35">
      <c r="A25" s="2"/>
      <c r="B25" s="2" t="s">
        <v>12</v>
      </c>
      <c r="C25" s="10"/>
      <c r="D25" s="10"/>
      <c r="E25" s="10"/>
      <c r="F25" s="25"/>
      <c r="G25" s="22" t="s">
        <v>123</v>
      </c>
      <c r="H25" s="22"/>
      <c r="I25" s="22"/>
      <c r="J25" s="22"/>
    </row>
    <row r="26" spans="1:10" x14ac:dyDescent="0.35">
      <c r="A26" s="2"/>
      <c r="B26" s="2" t="s">
        <v>133</v>
      </c>
      <c r="C26" s="10"/>
      <c r="D26" s="10"/>
      <c r="E26" s="10"/>
      <c r="F26" s="25"/>
      <c r="G26" s="23" t="s">
        <v>134</v>
      </c>
      <c r="H26" s="23"/>
      <c r="I26" s="23"/>
      <c r="J26" s="23"/>
    </row>
    <row r="27" spans="1:10" x14ac:dyDescent="0.35">
      <c r="A27" s="2"/>
      <c r="B27" s="2" t="s">
        <v>127</v>
      </c>
      <c r="C27" s="10"/>
      <c r="D27" s="10"/>
      <c r="E27" s="10"/>
      <c r="F27" s="25"/>
      <c r="G27" s="22" t="s">
        <v>130</v>
      </c>
      <c r="H27" s="22"/>
      <c r="I27" s="22"/>
      <c r="J27" s="22"/>
    </row>
    <row r="28" spans="1:10" x14ac:dyDescent="0.35">
      <c r="A28" s="2"/>
      <c r="B28" s="2" t="s">
        <v>132</v>
      </c>
      <c r="C28" s="10"/>
      <c r="D28" s="10"/>
      <c r="E28" s="10"/>
      <c r="F28" s="25"/>
      <c r="G28" s="22" t="s">
        <v>130</v>
      </c>
      <c r="H28" s="22"/>
      <c r="I28" s="22"/>
      <c r="J28" s="22"/>
    </row>
    <row r="29" spans="1:10" x14ac:dyDescent="0.35">
      <c r="A29" s="2"/>
      <c r="B29" s="2" t="s">
        <v>16</v>
      </c>
      <c r="C29" s="10"/>
      <c r="D29" s="10"/>
      <c r="E29" s="10"/>
      <c r="F29" s="25"/>
      <c r="G29" s="22" t="s">
        <v>126</v>
      </c>
      <c r="H29" s="22"/>
      <c r="I29" s="22"/>
      <c r="J29" s="22"/>
    </row>
    <row r="30" spans="1:10" x14ac:dyDescent="0.35">
      <c r="A30" s="2"/>
      <c r="B30" s="2" t="s">
        <v>131</v>
      </c>
      <c r="C30" s="10"/>
      <c r="D30" s="10"/>
      <c r="E30" s="10"/>
      <c r="F30" s="25"/>
      <c r="G30" s="22" t="s">
        <v>130</v>
      </c>
      <c r="H30" s="22"/>
      <c r="I30" s="22"/>
      <c r="J30" s="22"/>
    </row>
    <row r="31" spans="1:10" x14ac:dyDescent="0.35">
      <c r="A31" s="2"/>
      <c r="B31" s="2" t="s">
        <v>128</v>
      </c>
      <c r="C31" s="10"/>
      <c r="D31" s="10"/>
      <c r="E31" s="10"/>
      <c r="F31" s="25"/>
      <c r="G31" s="22" t="s">
        <v>129</v>
      </c>
      <c r="H31" s="22"/>
      <c r="I31" s="22"/>
      <c r="J31" s="22"/>
    </row>
    <row r="32" spans="1:10" x14ac:dyDescent="0.35">
      <c r="A32" s="2"/>
      <c r="B32" s="2" t="s">
        <v>15</v>
      </c>
      <c r="C32" s="10"/>
      <c r="D32" s="10"/>
      <c r="E32" s="10"/>
      <c r="F32" s="25"/>
      <c r="G32" s="22" t="s">
        <v>121</v>
      </c>
      <c r="H32" s="22"/>
      <c r="I32" s="22"/>
      <c r="J32" s="22"/>
    </row>
    <row r="33" spans="1:10" x14ac:dyDescent="0.35">
      <c r="A33" s="2"/>
      <c r="B33" s="2" t="s">
        <v>14</v>
      </c>
      <c r="C33" s="10"/>
      <c r="D33" s="10"/>
      <c r="E33" s="10"/>
      <c r="F33" s="25"/>
      <c r="G33" s="22" t="s">
        <v>125</v>
      </c>
      <c r="H33" s="22"/>
      <c r="I33" s="22"/>
      <c r="J33" s="22"/>
    </row>
    <row r="34" spans="1:10" x14ac:dyDescent="0.35">
      <c r="A34" s="2"/>
      <c r="B34" s="2" t="s">
        <v>13</v>
      </c>
      <c r="C34" s="10"/>
      <c r="D34" s="10"/>
      <c r="E34" s="10"/>
      <c r="F34" s="25"/>
      <c r="G34" s="22" t="s">
        <v>124</v>
      </c>
      <c r="H34" s="22"/>
      <c r="I34" s="22"/>
      <c r="J34" s="22"/>
    </row>
    <row r="35" spans="1:10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13">
    <mergeCell ref="A1:J1"/>
    <mergeCell ref="G27:J27"/>
    <mergeCell ref="G31:J31"/>
    <mergeCell ref="G30:J30"/>
    <mergeCell ref="G28:J28"/>
    <mergeCell ref="B3:G3"/>
    <mergeCell ref="G29:J29"/>
    <mergeCell ref="G23:J23"/>
    <mergeCell ref="G24:J24"/>
    <mergeCell ref="G25:J25"/>
    <mergeCell ref="G34:J34"/>
    <mergeCell ref="G33:J33"/>
    <mergeCell ref="G32:J32"/>
  </mergeCells>
  <pageMargins left="0.7" right="0.7" top="0.75" bottom="0.75" header="0.3" footer="0.3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AE29-4915-424F-A01D-19FB4D73B3E9}">
  <dimension ref="A1:G64"/>
  <sheetViews>
    <sheetView workbookViewId="0">
      <selection activeCell="H7" sqref="H7"/>
    </sheetView>
  </sheetViews>
  <sheetFormatPr defaultRowHeight="14.5" x14ac:dyDescent="0.35"/>
  <cols>
    <col min="1" max="1" width="47" customWidth="1"/>
    <col min="2" max="3" width="18.26953125" style="7" customWidth="1"/>
    <col min="4" max="4" width="13" style="7" customWidth="1"/>
    <col min="5" max="5" width="10.7265625" style="7" customWidth="1"/>
    <col min="6" max="6" width="2.1796875" customWidth="1"/>
    <col min="7" max="7" width="10.81640625" customWidth="1"/>
  </cols>
  <sheetData>
    <row r="1" spans="1:7" x14ac:dyDescent="0.35">
      <c r="A1" s="8" t="s">
        <v>29</v>
      </c>
      <c r="B1" s="8"/>
      <c r="C1" s="8"/>
      <c r="D1" s="1"/>
      <c r="E1" s="1"/>
      <c r="F1" s="2"/>
    </row>
    <row r="2" spans="1:7" x14ac:dyDescent="0.35">
      <c r="A2" s="8" t="s">
        <v>30</v>
      </c>
      <c r="B2" s="8"/>
      <c r="C2" s="8"/>
      <c r="D2" s="1"/>
      <c r="E2" s="1"/>
      <c r="F2" s="2"/>
    </row>
    <row r="3" spans="1:7" x14ac:dyDescent="0.35">
      <c r="A3" s="2"/>
      <c r="B3" s="1"/>
      <c r="C3" s="1"/>
      <c r="D3" s="1"/>
      <c r="E3" s="1"/>
      <c r="F3" s="2"/>
    </row>
    <row r="4" spans="1:7" x14ac:dyDescent="0.35">
      <c r="A4" s="2" t="s">
        <v>31</v>
      </c>
      <c r="B4" s="1" t="s">
        <v>32</v>
      </c>
      <c r="C4" s="1" t="s">
        <v>33</v>
      </c>
      <c r="D4" s="1"/>
      <c r="E4" s="1"/>
      <c r="F4" s="2"/>
    </row>
    <row r="5" spans="1:7" x14ac:dyDescent="0.35">
      <c r="A5" s="2"/>
      <c r="B5" s="1" t="s">
        <v>34</v>
      </c>
      <c r="C5" s="1" t="s">
        <v>35</v>
      </c>
      <c r="D5" s="1"/>
      <c r="E5" s="1"/>
      <c r="F5" s="2"/>
    </row>
    <row r="6" spans="1:7" x14ac:dyDescent="0.35">
      <c r="A6" s="8" t="s">
        <v>36</v>
      </c>
      <c r="B6" s="8"/>
      <c r="C6" s="8"/>
      <c r="D6" s="1"/>
      <c r="E6" s="1"/>
      <c r="F6" s="2"/>
    </row>
    <row r="7" spans="1:7" x14ac:dyDescent="0.35">
      <c r="A7" s="2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2"/>
      <c r="G7" s="1" t="s">
        <v>111</v>
      </c>
    </row>
    <row r="8" spans="1:7" x14ac:dyDescent="0.35">
      <c r="A8" s="2" t="s">
        <v>42</v>
      </c>
      <c r="B8" s="3">
        <v>25.09</v>
      </c>
      <c r="C8" s="3">
        <v>28.26</v>
      </c>
      <c r="D8" s="4">
        <f>B8*10^6/2000/0.454*0.252</f>
        <v>6963.3039647577089</v>
      </c>
      <c r="E8" s="5">
        <f>C8/10^6/0.252*1000</f>
        <v>0.11214285714285716</v>
      </c>
      <c r="F8" s="2"/>
      <c r="G8">
        <f>E8*44/12</f>
        <v>0.41119047619047627</v>
      </c>
    </row>
    <row r="9" spans="1:7" x14ac:dyDescent="0.35">
      <c r="A9" s="2" t="s">
        <v>43</v>
      </c>
      <c r="B9" s="3">
        <v>24.93</v>
      </c>
      <c r="C9" s="3">
        <v>25.49</v>
      </c>
      <c r="D9" s="4">
        <f t="shared" ref="D9:D16" si="0">B9*10^6/2000/0.454*0.252</f>
        <v>6918.8986784140961</v>
      </c>
      <c r="E9" s="5">
        <f t="shared" ref="E9:E16" si="1">C9/10^6/0.252*1000</f>
        <v>0.10115079365079363</v>
      </c>
      <c r="F9" s="2"/>
      <c r="G9">
        <f t="shared" ref="G9:G59" si="2">E9*44/12</f>
        <v>0.37088624338624326</v>
      </c>
    </row>
    <row r="10" spans="1:7" x14ac:dyDescent="0.35">
      <c r="A10" s="2" t="s">
        <v>44</v>
      </c>
      <c r="B10" s="3">
        <v>17.25</v>
      </c>
      <c r="C10" s="3">
        <v>26.48</v>
      </c>
      <c r="D10" s="4">
        <f t="shared" si="0"/>
        <v>4787.4449339207049</v>
      </c>
      <c r="E10" s="5">
        <f t="shared" si="1"/>
        <v>0.10507936507936508</v>
      </c>
      <c r="F10" s="2"/>
      <c r="G10">
        <f t="shared" si="2"/>
        <v>0.3852910052910053</v>
      </c>
    </row>
    <row r="11" spans="1:7" x14ac:dyDescent="0.35">
      <c r="A11" s="2" t="s">
        <v>45</v>
      </c>
      <c r="B11" s="3">
        <v>14.21</v>
      </c>
      <c r="C11" s="3">
        <v>26.3</v>
      </c>
      <c r="D11" s="4">
        <f t="shared" si="0"/>
        <v>3943.7444933920706</v>
      </c>
      <c r="E11" s="5">
        <f t="shared" si="1"/>
        <v>0.10436507936507938</v>
      </c>
      <c r="F11" s="2"/>
      <c r="G11">
        <f t="shared" si="2"/>
        <v>0.38267195767195772</v>
      </c>
    </row>
    <row r="12" spans="1:7" x14ac:dyDescent="0.35">
      <c r="A12" s="2" t="s">
        <v>46</v>
      </c>
      <c r="B12" s="3">
        <v>22.05</v>
      </c>
      <c r="C12" s="3">
        <v>26</v>
      </c>
      <c r="D12" s="4">
        <f t="shared" si="0"/>
        <v>6119.6035242290754</v>
      </c>
      <c r="E12" s="5">
        <f t="shared" si="1"/>
        <v>0.10317460317460317</v>
      </c>
      <c r="F12" s="2"/>
      <c r="G12">
        <f t="shared" si="2"/>
        <v>0.37830687830687831</v>
      </c>
    </row>
    <row r="13" spans="1:7" x14ac:dyDescent="0.35">
      <c r="A13" s="2" t="s">
        <v>47</v>
      </c>
      <c r="B13" s="3">
        <v>26.27</v>
      </c>
      <c r="C13" s="3">
        <v>25.56</v>
      </c>
      <c r="D13" s="4">
        <f t="shared" si="0"/>
        <v>7290.79295154185</v>
      </c>
      <c r="E13" s="5">
        <f t="shared" si="1"/>
        <v>0.10142857142857144</v>
      </c>
      <c r="F13" s="2"/>
      <c r="G13">
        <f t="shared" si="2"/>
        <v>0.37190476190476196</v>
      </c>
    </row>
    <row r="14" spans="1:7" x14ac:dyDescent="0.35">
      <c r="A14" s="2" t="s">
        <v>48</v>
      </c>
      <c r="B14" s="3">
        <v>22.05</v>
      </c>
      <c r="C14" s="3">
        <v>25.63</v>
      </c>
      <c r="D14" s="4">
        <f t="shared" si="0"/>
        <v>6119.6035242290754</v>
      </c>
      <c r="E14" s="5">
        <f t="shared" si="1"/>
        <v>0.10170634920634922</v>
      </c>
      <c r="F14" s="2"/>
      <c r="G14">
        <f t="shared" si="2"/>
        <v>0.37292328042328049</v>
      </c>
    </row>
    <row r="15" spans="1:7" x14ac:dyDescent="0.35">
      <c r="A15" s="2" t="s">
        <v>49</v>
      </c>
      <c r="B15" s="3">
        <v>19.05</v>
      </c>
      <c r="C15" s="3">
        <v>25.76</v>
      </c>
      <c r="D15" s="4">
        <f t="shared" si="0"/>
        <v>5287.0044052863441</v>
      </c>
      <c r="E15" s="5">
        <f t="shared" si="1"/>
        <v>0.10222222222222223</v>
      </c>
      <c r="F15" s="2"/>
      <c r="G15">
        <f t="shared" si="2"/>
        <v>0.37481481481481488</v>
      </c>
    </row>
    <row r="16" spans="1:7" x14ac:dyDescent="0.35">
      <c r="A16" s="2" t="s">
        <v>50</v>
      </c>
      <c r="B16" s="3">
        <v>24.8</v>
      </c>
      <c r="C16" s="3">
        <v>31</v>
      </c>
      <c r="D16" s="4">
        <f t="shared" si="0"/>
        <v>6882.8193832599118</v>
      </c>
      <c r="E16" s="5">
        <f t="shared" si="1"/>
        <v>0.12301587301587302</v>
      </c>
      <c r="F16" s="2"/>
      <c r="G16">
        <f t="shared" si="2"/>
        <v>0.4510582010582011</v>
      </c>
    </row>
    <row r="17" spans="1:7" x14ac:dyDescent="0.35">
      <c r="A17" s="2" t="s">
        <v>51</v>
      </c>
      <c r="B17" s="1" t="s">
        <v>52</v>
      </c>
      <c r="C17" s="1" t="s">
        <v>39</v>
      </c>
      <c r="D17" s="1"/>
      <c r="E17" s="1" t="s">
        <v>41</v>
      </c>
      <c r="F17" s="2"/>
      <c r="G17" s="1" t="s">
        <v>41</v>
      </c>
    </row>
    <row r="18" spans="1:7" x14ac:dyDescent="0.35">
      <c r="A18" s="2" t="s">
        <v>53</v>
      </c>
      <c r="B18" s="3" t="s">
        <v>54</v>
      </c>
      <c r="C18" s="3">
        <v>14.36</v>
      </c>
      <c r="D18" s="3"/>
      <c r="E18" s="5">
        <f>C18/10^6/0.252*1000</f>
        <v>5.6984126984126984E-2</v>
      </c>
      <c r="F18" s="2"/>
      <c r="G18">
        <f t="shared" si="2"/>
        <v>0.20894179894179896</v>
      </c>
    </row>
    <row r="19" spans="1:7" x14ac:dyDescent="0.35">
      <c r="A19" s="2" t="s">
        <v>55</v>
      </c>
      <c r="B19" s="3" t="s">
        <v>56</v>
      </c>
      <c r="C19" s="3">
        <v>14.43</v>
      </c>
      <c r="D19" s="3"/>
      <c r="E19" s="5">
        <f t="shared" ref="E19:E24" si="3">C19/10^6/0.252*1000</f>
        <v>5.7261904761904757E-2</v>
      </c>
      <c r="F19" s="2"/>
      <c r="G19">
        <f t="shared" si="2"/>
        <v>0.20996031746031743</v>
      </c>
    </row>
    <row r="20" spans="1:7" x14ac:dyDescent="0.35">
      <c r="A20" s="2" t="s">
        <v>57</v>
      </c>
      <c r="B20" s="3" t="s">
        <v>58</v>
      </c>
      <c r="C20" s="3">
        <v>14.47</v>
      </c>
      <c r="D20" s="3"/>
      <c r="E20" s="5">
        <f t="shared" si="3"/>
        <v>5.7420634920634921E-2</v>
      </c>
      <c r="F20" s="2"/>
      <c r="G20">
        <f t="shared" si="2"/>
        <v>0.21054232804232806</v>
      </c>
    </row>
    <row r="21" spans="1:7" x14ac:dyDescent="0.35">
      <c r="A21" s="2" t="s">
        <v>59</v>
      </c>
      <c r="B21" s="3" t="s">
        <v>60</v>
      </c>
      <c r="C21" s="3">
        <v>14.58</v>
      </c>
      <c r="D21" s="3"/>
      <c r="E21" s="5">
        <f t="shared" si="3"/>
        <v>5.7857142857142857E-2</v>
      </c>
      <c r="F21" s="2"/>
      <c r="G21">
        <f t="shared" si="2"/>
        <v>0.21214285714285716</v>
      </c>
    </row>
    <row r="22" spans="1:7" x14ac:dyDescent="0.35">
      <c r="A22" s="2" t="s">
        <v>61</v>
      </c>
      <c r="B22" s="3" t="s">
        <v>62</v>
      </c>
      <c r="C22" s="3">
        <v>14.65</v>
      </c>
      <c r="D22" s="3"/>
      <c r="E22" s="5">
        <f t="shared" si="3"/>
        <v>5.8134920634920637E-2</v>
      </c>
      <c r="F22" s="2"/>
      <c r="G22">
        <f t="shared" si="2"/>
        <v>0.21316137566137569</v>
      </c>
    </row>
    <row r="23" spans="1:7" x14ac:dyDescent="0.35">
      <c r="A23" s="2" t="s">
        <v>63</v>
      </c>
      <c r="B23" s="3" t="s">
        <v>64</v>
      </c>
      <c r="C23" s="3">
        <v>14.92</v>
      </c>
      <c r="D23" s="3"/>
      <c r="E23" s="5">
        <f t="shared" si="3"/>
        <v>5.92063492063492E-2</v>
      </c>
      <c r="F23" s="2"/>
      <c r="G23">
        <f t="shared" si="2"/>
        <v>0.21708994708994708</v>
      </c>
    </row>
    <row r="24" spans="1:7" x14ac:dyDescent="0.35">
      <c r="A24" s="2" t="s">
        <v>65</v>
      </c>
      <c r="B24" s="3" t="s">
        <v>66</v>
      </c>
      <c r="C24" s="3">
        <v>14.47</v>
      </c>
      <c r="D24" s="3"/>
      <c r="E24" s="5">
        <f t="shared" si="3"/>
        <v>5.7420634920634921E-2</v>
      </c>
      <c r="F24" s="2"/>
      <c r="G24">
        <f t="shared" si="2"/>
        <v>0.21054232804232806</v>
      </c>
    </row>
    <row r="25" spans="1:7" x14ac:dyDescent="0.35">
      <c r="A25" s="2" t="s">
        <v>67</v>
      </c>
      <c r="B25" s="1" t="s">
        <v>68</v>
      </c>
      <c r="C25" s="1" t="s">
        <v>39</v>
      </c>
      <c r="D25" s="1"/>
      <c r="E25" s="1" t="s">
        <v>41</v>
      </c>
      <c r="F25" s="2"/>
      <c r="G25" s="1" t="s">
        <v>41</v>
      </c>
    </row>
    <row r="26" spans="1:7" x14ac:dyDescent="0.35">
      <c r="A26" s="2" t="s">
        <v>69</v>
      </c>
      <c r="B26" s="6">
        <v>6.6360000000000001</v>
      </c>
      <c r="C26" s="3">
        <v>20.62</v>
      </c>
      <c r="D26" s="3"/>
      <c r="E26" s="5">
        <f>C26/10^6/0.252*1000</f>
        <v>8.1825396825396843E-2</v>
      </c>
      <c r="F26" s="2"/>
      <c r="G26">
        <f t="shared" si="2"/>
        <v>0.30002645502645509</v>
      </c>
    </row>
    <row r="27" spans="1:7" x14ac:dyDescent="0.35">
      <c r="A27" s="2" t="s">
        <v>70</v>
      </c>
      <c r="B27" s="6">
        <v>5.048</v>
      </c>
      <c r="C27" s="3">
        <v>18.87</v>
      </c>
      <c r="D27" s="3"/>
      <c r="E27" s="5">
        <f t="shared" ref="E27:E51" si="4">C27/10^6/0.252*1000</f>
        <v>7.4880952380952381E-2</v>
      </c>
      <c r="F27" s="2"/>
      <c r="G27">
        <f t="shared" si="2"/>
        <v>0.27456349206349207</v>
      </c>
    </row>
    <row r="28" spans="1:7" x14ac:dyDescent="0.35">
      <c r="A28" s="2" t="s">
        <v>71</v>
      </c>
      <c r="B28" s="6">
        <v>5.8250000000000002</v>
      </c>
      <c r="C28" s="3">
        <v>19.95</v>
      </c>
      <c r="D28" s="3"/>
      <c r="E28" s="5">
        <f t="shared" si="4"/>
        <v>7.9166666666666663E-2</v>
      </c>
      <c r="F28" s="2"/>
      <c r="G28">
        <f t="shared" si="2"/>
        <v>0.2902777777777778</v>
      </c>
    </row>
    <row r="29" spans="1:7" x14ac:dyDescent="0.35">
      <c r="A29" s="2" t="s">
        <v>72</v>
      </c>
      <c r="B29" s="6">
        <v>5.67</v>
      </c>
      <c r="C29" s="3">
        <v>19.329999999999998</v>
      </c>
      <c r="D29" s="3"/>
      <c r="E29" s="5">
        <f t="shared" si="4"/>
        <v>7.6706349206349195E-2</v>
      </c>
      <c r="F29" s="2"/>
      <c r="G29">
        <f t="shared" si="2"/>
        <v>0.2812566137566137</v>
      </c>
    </row>
    <row r="30" spans="1:7" x14ac:dyDescent="0.35">
      <c r="A30" s="2" t="s">
        <v>73</v>
      </c>
      <c r="B30" s="6">
        <v>5.67</v>
      </c>
      <c r="C30" s="3">
        <v>19.72</v>
      </c>
      <c r="D30" s="3"/>
      <c r="E30" s="5">
        <f t="shared" si="4"/>
        <v>7.8253968253968242E-2</v>
      </c>
      <c r="F30" s="2"/>
      <c r="G30">
        <f t="shared" si="2"/>
        <v>0.28693121693121687</v>
      </c>
    </row>
    <row r="31" spans="1:7" x14ac:dyDescent="0.35">
      <c r="A31" s="2" t="s">
        <v>74</v>
      </c>
      <c r="B31" s="6">
        <v>3.8490000000000002</v>
      </c>
      <c r="C31" s="3">
        <v>17.23</v>
      </c>
      <c r="D31" s="3"/>
      <c r="E31" s="5">
        <f t="shared" si="4"/>
        <v>6.8373015873015863E-2</v>
      </c>
      <c r="F31" s="2"/>
      <c r="G31">
        <f t="shared" si="2"/>
        <v>0.2507010582010582</v>
      </c>
    </row>
    <row r="32" spans="1:7" x14ac:dyDescent="0.35">
      <c r="A32" s="2" t="s">
        <v>75</v>
      </c>
      <c r="B32" s="6">
        <v>3.8239999999999998</v>
      </c>
      <c r="C32" s="3">
        <v>17.2</v>
      </c>
      <c r="D32" s="3"/>
      <c r="E32" s="5">
        <f t="shared" si="4"/>
        <v>6.8253968253968234E-2</v>
      </c>
      <c r="F32" s="2"/>
      <c r="G32">
        <f t="shared" si="2"/>
        <v>0.25026455026455019</v>
      </c>
    </row>
    <row r="33" spans="1:7" x14ac:dyDescent="0.35">
      <c r="A33" s="2" t="s">
        <v>76</v>
      </c>
      <c r="B33" s="6">
        <v>2.9159999999999999</v>
      </c>
      <c r="C33" s="3">
        <v>16.25</v>
      </c>
      <c r="D33" s="3"/>
      <c r="E33" s="5">
        <f t="shared" si="4"/>
        <v>6.4484126984126977E-2</v>
      </c>
      <c r="F33" s="2"/>
      <c r="G33">
        <f t="shared" si="2"/>
        <v>0.23644179894179893</v>
      </c>
    </row>
    <row r="34" spans="1:7" x14ac:dyDescent="0.35">
      <c r="A34" s="2" t="s">
        <v>77</v>
      </c>
      <c r="B34" s="6">
        <v>4.1619999999999999</v>
      </c>
      <c r="C34" s="3">
        <v>17.75</v>
      </c>
      <c r="D34" s="3"/>
      <c r="E34" s="5">
        <f t="shared" si="4"/>
        <v>7.043650793650795E-2</v>
      </c>
      <c r="F34" s="2"/>
      <c r="G34">
        <f t="shared" si="2"/>
        <v>0.25826719576719581</v>
      </c>
    </row>
    <row r="35" spans="1:7" x14ac:dyDescent="0.35">
      <c r="A35" s="2" t="s">
        <v>78</v>
      </c>
      <c r="B35" s="6">
        <v>4.3280000000000003</v>
      </c>
      <c r="C35" s="3">
        <v>17.72</v>
      </c>
      <c r="D35" s="3"/>
      <c r="E35" s="5">
        <f t="shared" si="4"/>
        <v>7.031746031746032E-2</v>
      </c>
      <c r="F35" s="2"/>
      <c r="G35">
        <f t="shared" si="2"/>
        <v>0.25783068783068785</v>
      </c>
    </row>
    <row r="36" spans="1:7" x14ac:dyDescent="0.35">
      <c r="A36" s="2" t="s">
        <v>79</v>
      </c>
      <c r="B36" s="6">
        <v>6.0650000000000004</v>
      </c>
      <c r="C36" s="3">
        <v>20.239999999999998</v>
      </c>
      <c r="D36" s="3"/>
      <c r="E36" s="5">
        <f t="shared" si="4"/>
        <v>8.0317460317460315E-2</v>
      </c>
      <c r="F36" s="2"/>
      <c r="G36">
        <f t="shared" si="2"/>
        <v>0.29449735449735448</v>
      </c>
    </row>
    <row r="37" spans="1:7" x14ac:dyDescent="0.35">
      <c r="A37" s="2" t="s">
        <v>80</v>
      </c>
      <c r="B37" s="6">
        <v>5.218</v>
      </c>
      <c r="C37" s="3">
        <v>19.329999999999998</v>
      </c>
      <c r="D37" s="3"/>
      <c r="E37" s="5">
        <f t="shared" si="4"/>
        <v>7.6706349206349195E-2</v>
      </c>
      <c r="F37" s="2"/>
      <c r="G37">
        <f t="shared" si="2"/>
        <v>0.2812566137566137</v>
      </c>
    </row>
    <row r="38" spans="1:7" x14ac:dyDescent="0.35">
      <c r="A38" s="2" t="s">
        <v>81</v>
      </c>
      <c r="B38" s="6">
        <v>6.2869999999999999</v>
      </c>
      <c r="C38" s="3">
        <v>21.49</v>
      </c>
      <c r="D38" s="3"/>
      <c r="E38" s="5">
        <f t="shared" si="4"/>
        <v>8.5277777777777772E-2</v>
      </c>
      <c r="F38" s="2"/>
      <c r="G38">
        <f t="shared" si="2"/>
        <v>0.31268518518518518</v>
      </c>
    </row>
    <row r="39" spans="1:7" x14ac:dyDescent="0.35">
      <c r="A39" s="2" t="s">
        <v>82</v>
      </c>
      <c r="B39" s="6">
        <v>5.8</v>
      </c>
      <c r="C39" s="3">
        <v>20.329999999999998</v>
      </c>
      <c r="D39" s="3"/>
      <c r="E39" s="5">
        <f t="shared" si="4"/>
        <v>8.0674603174603163E-2</v>
      </c>
      <c r="F39" s="2"/>
      <c r="G39">
        <f t="shared" si="2"/>
        <v>0.2958068783068783</v>
      </c>
    </row>
    <row r="40" spans="1:7" x14ac:dyDescent="0.35">
      <c r="A40" s="2" t="s">
        <v>83</v>
      </c>
      <c r="B40" s="6">
        <v>5.2480000000000002</v>
      </c>
      <c r="C40" s="3">
        <v>18.14</v>
      </c>
      <c r="D40" s="3"/>
      <c r="E40" s="5">
        <f t="shared" si="4"/>
        <v>7.1984126984126984E-2</v>
      </c>
      <c r="F40" s="2"/>
      <c r="G40">
        <f t="shared" si="2"/>
        <v>0.26394179894179892</v>
      </c>
    </row>
    <row r="41" spans="1:7" x14ac:dyDescent="0.35">
      <c r="A41" s="2" t="s">
        <v>84</v>
      </c>
      <c r="B41" s="6">
        <v>4.62</v>
      </c>
      <c r="C41" s="3">
        <v>18.239999999999998</v>
      </c>
      <c r="D41" s="3"/>
      <c r="E41" s="5">
        <f t="shared" si="4"/>
        <v>7.2380952380952379E-2</v>
      </c>
      <c r="F41" s="2"/>
      <c r="G41">
        <f t="shared" si="2"/>
        <v>0.26539682539682535</v>
      </c>
    </row>
    <row r="42" spans="1:7" x14ac:dyDescent="0.35">
      <c r="A42" s="2" t="s">
        <v>85</v>
      </c>
      <c r="B42" s="6">
        <v>5.8250000000000002</v>
      </c>
      <c r="C42" s="3">
        <v>19.95</v>
      </c>
      <c r="D42" s="3"/>
      <c r="E42" s="5">
        <f t="shared" si="4"/>
        <v>7.9166666666666663E-2</v>
      </c>
      <c r="F42" s="2"/>
      <c r="G42">
        <f t="shared" si="2"/>
        <v>0.2902777777777778</v>
      </c>
    </row>
    <row r="43" spans="1:7" x14ac:dyDescent="0.35">
      <c r="A43" s="2" t="s">
        <v>86</v>
      </c>
      <c r="B43" s="6">
        <v>4.62</v>
      </c>
      <c r="C43" s="3">
        <v>18.239999999999998</v>
      </c>
      <c r="D43" s="3"/>
      <c r="E43" s="5">
        <f t="shared" si="4"/>
        <v>7.2380952380952379E-2</v>
      </c>
      <c r="F43" s="2"/>
      <c r="G43">
        <f t="shared" si="2"/>
        <v>0.26539682539682535</v>
      </c>
    </row>
    <row r="44" spans="1:7" x14ac:dyDescent="0.35">
      <c r="A44" s="2" t="s">
        <v>87</v>
      </c>
      <c r="B44" s="6">
        <v>5.4279999999999999</v>
      </c>
      <c r="C44" s="3">
        <v>19.37</v>
      </c>
      <c r="D44" s="3"/>
      <c r="E44" s="5">
        <f t="shared" si="4"/>
        <v>7.6865079365079372E-2</v>
      </c>
      <c r="F44" s="2"/>
      <c r="G44">
        <f t="shared" si="2"/>
        <v>0.28183862433862433</v>
      </c>
    </row>
    <row r="45" spans="1:7" x14ac:dyDescent="0.35">
      <c r="A45" s="2" t="s">
        <v>88</v>
      </c>
      <c r="B45" s="6">
        <v>6.024</v>
      </c>
      <c r="C45" s="3">
        <v>27.85</v>
      </c>
      <c r="D45" s="3"/>
      <c r="E45" s="5">
        <f t="shared" si="4"/>
        <v>0.11051587301587303</v>
      </c>
      <c r="F45" s="2"/>
      <c r="G45">
        <f t="shared" si="2"/>
        <v>0.40522486772486777</v>
      </c>
    </row>
    <row r="46" spans="1:7" x14ac:dyDescent="0.35">
      <c r="A46" s="2" t="s">
        <v>89</v>
      </c>
      <c r="B46" s="6">
        <v>6</v>
      </c>
      <c r="C46" s="3">
        <v>17.510000000000002</v>
      </c>
      <c r="D46" s="3"/>
      <c r="E46" s="5">
        <f t="shared" si="4"/>
        <v>6.9484126984126995E-2</v>
      </c>
      <c r="F46" s="2"/>
      <c r="G46">
        <f t="shared" si="2"/>
        <v>0.25477513227513232</v>
      </c>
    </row>
    <row r="47" spans="1:7" x14ac:dyDescent="0.35">
      <c r="A47" s="2" t="s">
        <v>90</v>
      </c>
      <c r="B47" s="6">
        <v>5.2480000000000002</v>
      </c>
      <c r="C47" s="3">
        <v>19.86</v>
      </c>
      <c r="D47" s="3"/>
      <c r="E47" s="5">
        <f t="shared" si="4"/>
        <v>7.8809523809523802E-2</v>
      </c>
      <c r="F47" s="2"/>
      <c r="G47">
        <f t="shared" si="2"/>
        <v>0.28896825396825393</v>
      </c>
    </row>
    <row r="48" spans="1:7" x14ac:dyDescent="0.35">
      <c r="A48" s="2" t="s">
        <v>91</v>
      </c>
      <c r="B48" s="6">
        <v>5.8250000000000002</v>
      </c>
      <c r="C48" s="3">
        <v>20.329999999999998</v>
      </c>
      <c r="D48" s="3"/>
      <c r="E48" s="5">
        <f t="shared" si="4"/>
        <v>8.0674603174603163E-2</v>
      </c>
      <c r="F48" s="2"/>
      <c r="G48">
        <f t="shared" si="2"/>
        <v>0.2958068783068783</v>
      </c>
    </row>
    <row r="49" spans="1:7" x14ac:dyDescent="0.35">
      <c r="A49" s="2" t="s">
        <v>92</v>
      </c>
      <c r="B49" s="6">
        <v>5.5369999999999999</v>
      </c>
      <c r="C49" s="3">
        <v>19.809999999999999</v>
      </c>
      <c r="D49" s="3"/>
      <c r="E49" s="5">
        <f t="shared" si="4"/>
        <v>7.8611111111111104E-2</v>
      </c>
      <c r="F49" s="2"/>
      <c r="G49">
        <f t="shared" si="2"/>
        <v>0.28824074074074074</v>
      </c>
    </row>
    <row r="50" spans="1:7" x14ac:dyDescent="0.35">
      <c r="A50" s="2" t="s">
        <v>93</v>
      </c>
      <c r="B50" s="1" t="s">
        <v>94</v>
      </c>
      <c r="C50" s="1" t="s">
        <v>39</v>
      </c>
      <c r="D50" s="1"/>
      <c r="E50" s="1" t="s">
        <v>41</v>
      </c>
      <c r="F50" s="2"/>
      <c r="G50" s="1" t="s">
        <v>41</v>
      </c>
    </row>
    <row r="51" spans="1:7" x14ac:dyDescent="0.35">
      <c r="A51" s="2" t="s">
        <v>93</v>
      </c>
      <c r="B51" s="3">
        <v>28</v>
      </c>
      <c r="C51" s="3">
        <v>30.77</v>
      </c>
      <c r="D51" s="3"/>
      <c r="E51" s="5">
        <f t="shared" si="4"/>
        <v>0.12210317460317459</v>
      </c>
      <c r="F51" s="2"/>
      <c r="G51">
        <f t="shared" si="2"/>
        <v>0.44771164021164017</v>
      </c>
    </row>
    <row r="52" spans="1:7" x14ac:dyDescent="0.35">
      <c r="A52" s="8" t="s">
        <v>95</v>
      </c>
      <c r="B52" s="8"/>
      <c r="C52" s="8"/>
      <c r="D52" s="8"/>
      <c r="E52" s="8"/>
      <c r="F52" s="2"/>
      <c r="G52">
        <f t="shared" si="2"/>
        <v>0</v>
      </c>
    </row>
    <row r="53" spans="1:7" x14ac:dyDescent="0.35">
      <c r="A53" s="2" t="s">
        <v>96</v>
      </c>
      <c r="B53" s="1" t="s">
        <v>94</v>
      </c>
      <c r="C53" s="1" t="s">
        <v>39</v>
      </c>
      <c r="D53" s="1"/>
      <c r="E53" s="1" t="s">
        <v>41</v>
      </c>
      <c r="F53" s="2"/>
      <c r="G53" s="1" t="s">
        <v>41</v>
      </c>
    </row>
    <row r="54" spans="1:7" x14ac:dyDescent="0.35">
      <c r="A54" s="2" t="s">
        <v>97</v>
      </c>
      <c r="B54" s="3">
        <v>15.38</v>
      </c>
      <c r="C54" s="3">
        <v>25.6</v>
      </c>
      <c r="D54" s="3"/>
      <c r="E54" s="5">
        <f t="shared" ref="E54:E59" si="5">C54/10^6/0.252*1000</f>
        <v>0.1015873015873016</v>
      </c>
      <c r="F54" s="2"/>
      <c r="G54">
        <f t="shared" si="2"/>
        <v>0.37248677248677259</v>
      </c>
    </row>
    <row r="55" spans="1:7" x14ac:dyDescent="0.35">
      <c r="A55" s="2" t="s">
        <v>98</v>
      </c>
      <c r="B55" s="3">
        <v>11.98</v>
      </c>
      <c r="C55" s="3">
        <v>25.75</v>
      </c>
      <c r="D55" s="3"/>
      <c r="E55" s="5">
        <f t="shared" si="5"/>
        <v>0.10218253968253968</v>
      </c>
      <c r="F55" s="2"/>
      <c r="G55">
        <f t="shared" si="2"/>
        <v>0.37466931216931215</v>
      </c>
    </row>
    <row r="56" spans="1:7" x14ac:dyDescent="0.35">
      <c r="A56" s="2" t="s">
        <v>99</v>
      </c>
      <c r="B56" s="3">
        <v>12.24</v>
      </c>
      <c r="C56" s="3">
        <v>25.95</v>
      </c>
      <c r="D56" s="3"/>
      <c r="E56" s="5">
        <f t="shared" si="5"/>
        <v>0.10297619047619049</v>
      </c>
      <c r="F56" s="2"/>
      <c r="G56">
        <f t="shared" si="2"/>
        <v>0.37757936507936513</v>
      </c>
    </row>
    <row r="57" spans="1:7" x14ac:dyDescent="0.35">
      <c r="A57" s="2" t="s">
        <v>100</v>
      </c>
      <c r="B57" s="1" t="s">
        <v>101</v>
      </c>
      <c r="C57" s="1" t="s">
        <v>39</v>
      </c>
      <c r="D57" s="1"/>
      <c r="E57" s="1" t="s">
        <v>41</v>
      </c>
      <c r="F57" s="2"/>
      <c r="G57" s="1" t="s">
        <v>41</v>
      </c>
    </row>
    <row r="58" spans="1:7" x14ac:dyDescent="0.35">
      <c r="A58" s="2" t="s">
        <v>102</v>
      </c>
      <c r="B58" s="3" t="s">
        <v>103</v>
      </c>
      <c r="C58" s="3">
        <v>14.2</v>
      </c>
      <c r="D58" s="3"/>
      <c r="E58" s="5">
        <f t="shared" si="5"/>
        <v>5.634920634920635E-2</v>
      </c>
      <c r="F58" s="2"/>
      <c r="G58">
        <f t="shared" si="2"/>
        <v>0.20661375661375661</v>
      </c>
    </row>
    <row r="59" spans="1:7" x14ac:dyDescent="0.35">
      <c r="A59" s="2" t="s">
        <v>104</v>
      </c>
      <c r="B59" s="3" t="s">
        <v>105</v>
      </c>
      <c r="C59" s="3">
        <v>14.2</v>
      </c>
      <c r="D59" s="3"/>
      <c r="E59" s="5">
        <f t="shared" si="5"/>
        <v>5.634920634920635E-2</v>
      </c>
      <c r="F59" s="2"/>
      <c r="G59">
        <f t="shared" si="2"/>
        <v>0.20661375661375661</v>
      </c>
    </row>
    <row r="60" spans="1:7" x14ac:dyDescent="0.35">
      <c r="A60" s="2"/>
      <c r="B60" s="1"/>
      <c r="C60" s="1"/>
      <c r="D60" s="1"/>
      <c r="E60" s="1"/>
      <c r="F60" s="2"/>
    </row>
    <row r="61" spans="1:7" x14ac:dyDescent="0.35">
      <c r="A61" s="2" t="s">
        <v>106</v>
      </c>
      <c r="B61" s="1"/>
      <c r="C61" s="1"/>
      <c r="D61" s="1"/>
      <c r="E61" s="1"/>
      <c r="F61" s="2"/>
    </row>
    <row r="62" spans="1:7" x14ac:dyDescent="0.35">
      <c r="A62" s="2" t="s">
        <v>107</v>
      </c>
      <c r="B62" s="1"/>
      <c r="C62" s="1"/>
      <c r="D62" s="1"/>
      <c r="E62" s="1"/>
      <c r="F62" s="2"/>
    </row>
    <row r="63" spans="1:7" x14ac:dyDescent="0.35">
      <c r="A63" s="2" t="s">
        <v>108</v>
      </c>
      <c r="B63" s="1"/>
      <c r="C63" s="1"/>
      <c r="D63" s="1"/>
      <c r="E63" s="1"/>
      <c r="F63" s="2"/>
    </row>
    <row r="64" spans="1:7" x14ac:dyDescent="0.35">
      <c r="A64" s="2" t="s">
        <v>109</v>
      </c>
      <c r="B64" s="1"/>
      <c r="C64" s="1"/>
      <c r="D64" s="1"/>
      <c r="E64" s="1"/>
      <c r="F64" s="2"/>
    </row>
  </sheetData>
  <mergeCells count="4">
    <mergeCell ref="A1:C1"/>
    <mergeCell ref="A2:C2"/>
    <mergeCell ref="A6:C6"/>
    <mergeCell ref="A52:E5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Carbon Plan</vt:lpstr>
      <vt:lpstr>Typical Fuel C Release </vt:lpstr>
      <vt:lpstr>'Carbon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Kline</dc:creator>
  <cp:lastModifiedBy>John Kline</cp:lastModifiedBy>
  <cp:lastPrinted>2021-10-21T12:37:58Z</cp:lastPrinted>
  <dcterms:created xsi:type="dcterms:W3CDTF">2021-09-05T11:04:36Z</dcterms:created>
  <dcterms:modified xsi:type="dcterms:W3CDTF">2021-10-21T13:31:22Z</dcterms:modified>
</cp:coreProperties>
</file>